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ukadajoe/Desktop/"/>
    </mc:Choice>
  </mc:AlternateContent>
  <xr:revisionPtr revIDLastSave="0" documentId="13_ncr:1_{EC88B240-5645-934F-9CE8-3A6456145002}" xr6:coauthVersionLast="47" xr6:coauthVersionMax="47" xr10:uidLastSave="{00000000-0000-0000-0000-000000000000}"/>
  <bookViews>
    <workbookView xWindow="240" yWindow="500" windowWidth="28300" windowHeight="16940" xr2:uid="{D992497B-34EB-1349-B51B-8AD8FB7F130D}"/>
  </bookViews>
  <sheets>
    <sheet name="試算表" sheetId="1" r:id="rId1"/>
    <sheet name="現預金増減分析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7" i="2"/>
  <c r="I7" i="2" s="1"/>
  <c r="K7" i="2" s="1"/>
  <c r="H6" i="2"/>
  <c r="F8" i="2"/>
  <c r="F7" i="2"/>
  <c r="F6" i="2"/>
  <c r="G54" i="1"/>
  <c r="F54" i="1"/>
  <c r="G62" i="1"/>
  <c r="F62" i="1"/>
  <c r="H61" i="1"/>
  <c r="H62" i="1" s="1"/>
  <c r="H59" i="1"/>
  <c r="H58" i="1"/>
  <c r="H60" i="1" s="1"/>
  <c r="H53" i="1"/>
  <c r="H54" i="1" s="1"/>
  <c r="H55" i="1" s="1"/>
  <c r="H52" i="1"/>
  <c r="H49" i="1"/>
  <c r="H48" i="1"/>
  <c r="G50" i="1"/>
  <c r="H50" i="1" s="1"/>
  <c r="G44" i="1"/>
  <c r="F44" i="1"/>
  <c r="H41" i="1"/>
  <c r="H42" i="1"/>
  <c r="H43" i="1"/>
  <c r="H40" i="1"/>
  <c r="H37" i="1"/>
  <c r="H36" i="1"/>
  <c r="F32" i="1"/>
  <c r="F33" i="1" s="1"/>
  <c r="H30" i="1"/>
  <c r="H29" i="1"/>
  <c r="H24" i="1"/>
  <c r="H25" i="1" s="1"/>
  <c r="H26" i="1" s="1"/>
  <c r="F25" i="1"/>
  <c r="F26" i="1" s="1"/>
  <c r="G25" i="1"/>
  <c r="G26" i="1" s="1"/>
  <c r="F22" i="1"/>
  <c r="G22" i="1"/>
  <c r="G23" i="1" s="1"/>
  <c r="H18" i="1"/>
  <c r="H19" i="1"/>
  <c r="H20" i="1"/>
  <c r="H21" i="1"/>
  <c r="E22" i="1"/>
  <c r="E23" i="1" s="1"/>
  <c r="H17" i="1"/>
  <c r="F13" i="1"/>
  <c r="F14" i="1" s="1"/>
  <c r="G13" i="1"/>
  <c r="G14" i="1" s="1"/>
  <c r="F8" i="1"/>
  <c r="G8" i="1"/>
  <c r="G9" i="1" s="1"/>
  <c r="H4" i="1"/>
  <c r="H5" i="1"/>
  <c r="H6" i="1"/>
  <c r="H7" i="1"/>
  <c r="H10" i="1"/>
  <c r="H11" i="1"/>
  <c r="H12" i="1"/>
  <c r="H3" i="1"/>
  <c r="E32" i="1"/>
  <c r="E33" i="1" s="1"/>
  <c r="E25" i="1"/>
  <c r="E13" i="1"/>
  <c r="E14" i="1" s="1"/>
  <c r="E8" i="1"/>
  <c r="I8" i="2" l="1"/>
  <c r="K8" i="2" s="1"/>
  <c r="H51" i="1"/>
  <c r="H63" i="1"/>
  <c r="J7" i="2"/>
  <c r="J8" i="2"/>
  <c r="F9" i="2"/>
  <c r="F10" i="2" s="1"/>
  <c r="H9" i="2"/>
  <c r="I6" i="2"/>
  <c r="J6" i="2" s="1"/>
  <c r="F15" i="1"/>
  <c r="F16" i="1" s="1"/>
  <c r="H44" i="1"/>
  <c r="H45" i="1" s="1"/>
  <c r="H38" i="1"/>
  <c r="G15" i="1"/>
  <c r="G16" i="1" s="1"/>
  <c r="E27" i="1"/>
  <c r="E34" i="1" s="1"/>
  <c r="E35" i="1" s="1"/>
  <c r="G27" i="1"/>
  <c r="G28" i="1" s="1"/>
  <c r="H8" i="1"/>
  <c r="H9" i="1" s="1"/>
  <c r="H22" i="1"/>
  <c r="H23" i="1" s="1"/>
  <c r="F27" i="1"/>
  <c r="F28" i="1" s="1"/>
  <c r="F9" i="1"/>
  <c r="F23" i="1"/>
  <c r="E26" i="1"/>
  <c r="H13" i="1"/>
  <c r="H14" i="1" s="1"/>
  <c r="E15" i="1"/>
  <c r="E16" i="1" s="1"/>
  <c r="E9" i="1"/>
  <c r="H10" i="2" l="1"/>
  <c r="I9" i="2"/>
  <c r="K9" i="2" s="1"/>
  <c r="K6" i="2"/>
  <c r="H46" i="1"/>
  <c r="H39" i="1"/>
  <c r="E28" i="1"/>
  <c r="H27" i="1"/>
  <c r="H28" i="1" s="1"/>
  <c r="H15" i="1"/>
  <c r="F34" i="1"/>
  <c r="F35" i="1" s="1"/>
  <c r="J9" i="2" l="1"/>
  <c r="H56" i="1"/>
  <c r="I10" i="2"/>
  <c r="H47" i="1"/>
  <c r="H16" i="1"/>
  <c r="H64" i="1" l="1"/>
  <c r="H57" i="1"/>
  <c r="H67" i="1" l="1"/>
  <c r="G31" i="1" s="1"/>
  <c r="H65" i="1"/>
  <c r="H68" i="1" l="1"/>
  <c r="G32" i="1"/>
  <c r="H31" i="1"/>
  <c r="H32" i="1" s="1"/>
  <c r="H33" i="1" l="1"/>
  <c r="H34" i="1"/>
  <c r="H35" i="1" s="1"/>
  <c r="G33" i="1"/>
  <c r="G34" i="1"/>
  <c r="G35" i="1" s="1"/>
</calcChain>
</file>

<file path=xl/sharedStrings.xml><?xml version="1.0" encoding="utf-8"?>
<sst xmlns="http://schemas.openxmlformats.org/spreadsheetml/2006/main" count="85" uniqueCount="73">
  <si>
    <t>コード</t>
    <phoneticPr fontId="3"/>
  </si>
  <si>
    <t>科目名</t>
    <rPh sb="0" eb="3">
      <t>カモｋウ</t>
    </rPh>
    <phoneticPr fontId="3"/>
  </si>
  <si>
    <t>前期末残高</t>
    <rPh sb="0" eb="5">
      <t>ゼンキマテ</t>
    </rPh>
    <phoneticPr fontId="3"/>
  </si>
  <si>
    <t>借方</t>
    <rPh sb="0" eb="2">
      <t>カリカｔア</t>
    </rPh>
    <phoneticPr fontId="3"/>
  </si>
  <si>
    <t>貸方</t>
    <rPh sb="0" eb="2">
      <t>カシｋア</t>
    </rPh>
    <phoneticPr fontId="3"/>
  </si>
  <si>
    <t>金額</t>
    <rPh sb="0" eb="2">
      <t>キンガｋウ</t>
    </rPh>
    <phoneticPr fontId="3"/>
  </si>
  <si>
    <t>売掛金</t>
    <rPh sb="0" eb="3">
      <t>ウリカｋエ</t>
    </rPh>
    <phoneticPr fontId="3"/>
  </si>
  <si>
    <t>商品</t>
    <rPh sb="0" eb="2">
      <t xml:space="preserve">ショウヒｎ </t>
    </rPh>
    <phoneticPr fontId="3"/>
  </si>
  <si>
    <t>現金</t>
    <rPh sb="0" eb="2">
      <t>ゲンｋイ</t>
    </rPh>
    <phoneticPr fontId="3"/>
  </si>
  <si>
    <t>普通預金（〇〇銀行）</t>
    <rPh sb="0" eb="4">
      <t>フツウ</t>
    </rPh>
    <phoneticPr fontId="3"/>
  </si>
  <si>
    <t>普通預金（××銀行）</t>
    <rPh sb="0" eb="4">
      <t>フツウ</t>
    </rPh>
    <phoneticPr fontId="3"/>
  </si>
  <si>
    <t>建物</t>
    <rPh sb="0" eb="2">
      <t>タテモｎオ</t>
    </rPh>
    <phoneticPr fontId="3"/>
  </si>
  <si>
    <t>機械装置</t>
    <rPh sb="0" eb="4">
      <t>キカイソウｔイ</t>
    </rPh>
    <phoneticPr fontId="3"/>
  </si>
  <si>
    <t>土地</t>
    <rPh sb="0" eb="2">
      <t xml:space="preserve">トチ </t>
    </rPh>
    <phoneticPr fontId="3"/>
  </si>
  <si>
    <t>買掛金</t>
    <rPh sb="0" eb="3">
      <t xml:space="preserve">カイカケキｎ </t>
    </rPh>
    <phoneticPr fontId="3"/>
  </si>
  <si>
    <t>未払金</t>
    <rPh sb="0" eb="3">
      <t xml:space="preserve">ミバライキｎ </t>
    </rPh>
    <phoneticPr fontId="3"/>
  </si>
  <si>
    <t>賞与引当金</t>
    <rPh sb="0" eb="2">
      <t>ショウｙオ</t>
    </rPh>
    <rPh sb="2" eb="5">
      <t>ヒｋイ</t>
    </rPh>
    <phoneticPr fontId="3"/>
  </si>
  <si>
    <t>退職給付引当金</t>
    <rPh sb="0" eb="4">
      <t>タイショｋウ</t>
    </rPh>
    <rPh sb="4" eb="7">
      <t>ヒキアｔエ</t>
    </rPh>
    <phoneticPr fontId="3"/>
  </si>
  <si>
    <t>資本金</t>
    <rPh sb="0" eb="3">
      <t>シホｎン</t>
    </rPh>
    <phoneticPr fontId="3"/>
  </si>
  <si>
    <t>資本準備金</t>
    <rPh sb="0" eb="1">
      <t>シホンジュン</t>
    </rPh>
    <phoneticPr fontId="3"/>
  </si>
  <si>
    <t>繰越利益剰余金</t>
    <rPh sb="0" eb="7">
      <t>クリコｓイ</t>
    </rPh>
    <phoneticPr fontId="3"/>
  </si>
  <si>
    <t>売上</t>
    <rPh sb="0" eb="1">
      <t>ウリアｇエ</t>
    </rPh>
    <phoneticPr fontId="3"/>
  </si>
  <si>
    <t>売上原価</t>
    <rPh sb="0" eb="4">
      <t>ウリアｇエ</t>
    </rPh>
    <phoneticPr fontId="3"/>
  </si>
  <si>
    <t>売上総利益</t>
    <rPh sb="0" eb="5">
      <t>ウリアｇエ</t>
    </rPh>
    <phoneticPr fontId="3"/>
  </si>
  <si>
    <t>人件費</t>
    <rPh sb="0" eb="3">
      <t>ジンケンｈイ</t>
    </rPh>
    <phoneticPr fontId="3"/>
  </si>
  <si>
    <t>交際費</t>
    <rPh sb="0" eb="3">
      <t>コウサイ</t>
    </rPh>
    <phoneticPr fontId="3"/>
  </si>
  <si>
    <t>租税公課</t>
    <rPh sb="0" eb="4">
      <t>ソゼイ</t>
    </rPh>
    <phoneticPr fontId="3"/>
  </si>
  <si>
    <t>賞与引当金繰入額</t>
    <rPh sb="0" eb="1">
      <t>ショウｙオ</t>
    </rPh>
    <rPh sb="5" eb="8">
      <t xml:space="preserve">クリイレガク </t>
    </rPh>
    <phoneticPr fontId="3"/>
  </si>
  <si>
    <t>営業利益</t>
    <rPh sb="0" eb="4">
      <t>エイギョウ</t>
    </rPh>
    <phoneticPr fontId="3"/>
  </si>
  <si>
    <t>受取利息</t>
    <rPh sb="0" eb="4">
      <t>ウｋエ</t>
    </rPh>
    <phoneticPr fontId="3"/>
  </si>
  <si>
    <t>為替差益</t>
    <rPh sb="0" eb="4">
      <t>カワセｓア</t>
    </rPh>
    <phoneticPr fontId="3"/>
  </si>
  <si>
    <t>営業外収益</t>
    <rPh sb="0" eb="1">
      <t>エイギョウ</t>
    </rPh>
    <phoneticPr fontId="3"/>
  </si>
  <si>
    <t>支払利息</t>
    <rPh sb="0" eb="4">
      <t>シハライ</t>
    </rPh>
    <phoneticPr fontId="3"/>
  </si>
  <si>
    <t>雑損失</t>
    <rPh sb="0" eb="3">
      <t>ザｔウ</t>
    </rPh>
    <phoneticPr fontId="3"/>
  </si>
  <si>
    <t>経常利益</t>
    <rPh sb="0" eb="4">
      <t>ケイジョウリエｋイ</t>
    </rPh>
    <phoneticPr fontId="3"/>
  </si>
  <si>
    <t>固定資産売却益</t>
    <rPh sb="0" eb="4">
      <t>コテイ</t>
    </rPh>
    <rPh sb="4" eb="7">
      <t>バイキャｋウ</t>
    </rPh>
    <phoneticPr fontId="3"/>
  </si>
  <si>
    <t>特別利益</t>
    <rPh sb="0" eb="4">
      <t>トクベｔウ</t>
    </rPh>
    <phoneticPr fontId="3"/>
  </si>
  <si>
    <t>減損損失</t>
    <rPh sb="0" eb="2">
      <t xml:space="preserve">ゲンソｎ </t>
    </rPh>
    <rPh sb="2" eb="4">
      <t>ソンシｔウ</t>
    </rPh>
    <phoneticPr fontId="3"/>
  </si>
  <si>
    <t>税前利益</t>
    <rPh sb="0" eb="4">
      <t>ゼイマエ</t>
    </rPh>
    <phoneticPr fontId="3"/>
  </si>
  <si>
    <t>法人税等</t>
    <rPh sb="0" eb="4">
      <t>ホウジｎン</t>
    </rPh>
    <phoneticPr fontId="3"/>
  </si>
  <si>
    <t>当期純利益</t>
    <rPh sb="0" eb="5">
      <t>トウキジュｎン</t>
    </rPh>
    <phoneticPr fontId="3"/>
  </si>
  <si>
    <t>流動資産合計</t>
    <rPh sb="0" eb="4">
      <t>リュウドウ</t>
    </rPh>
    <rPh sb="4" eb="6">
      <t>ゴウケイ</t>
    </rPh>
    <phoneticPr fontId="3"/>
  </si>
  <si>
    <t>固定資産合計</t>
    <rPh sb="0" eb="1">
      <t>コテイ</t>
    </rPh>
    <rPh sb="4" eb="6">
      <t>ゴウケイ</t>
    </rPh>
    <phoneticPr fontId="3"/>
  </si>
  <si>
    <t>未払費用</t>
    <rPh sb="0" eb="1">
      <t>ミバライ</t>
    </rPh>
    <phoneticPr fontId="3"/>
  </si>
  <si>
    <t>未払法人税等</t>
    <rPh sb="0" eb="6">
      <t>ミバライ</t>
    </rPh>
    <phoneticPr fontId="3"/>
  </si>
  <si>
    <t>資産合計</t>
    <rPh sb="0" eb="4">
      <t>シサンゴウ</t>
    </rPh>
    <phoneticPr fontId="3"/>
  </si>
  <si>
    <t>流動負債合計</t>
    <rPh sb="0" eb="1">
      <t>リュウドウフ</t>
    </rPh>
    <rPh sb="4" eb="6">
      <t>ゴウケイ</t>
    </rPh>
    <phoneticPr fontId="3"/>
  </si>
  <si>
    <t>固定負債合計</t>
    <rPh sb="0" eb="1">
      <t>コテイフ</t>
    </rPh>
    <rPh sb="2" eb="6">
      <t>フサイｇオ</t>
    </rPh>
    <phoneticPr fontId="3"/>
  </si>
  <si>
    <t>負債合計</t>
    <rPh sb="0" eb="4">
      <t>フサイ</t>
    </rPh>
    <phoneticPr fontId="3"/>
  </si>
  <si>
    <t>純資産合計</t>
    <rPh sb="0" eb="5">
      <t>ジュンシサンｇオ</t>
    </rPh>
    <phoneticPr fontId="3"/>
  </si>
  <si>
    <t>負債純資産合計</t>
    <rPh sb="0" eb="1">
      <t>フサイ</t>
    </rPh>
    <rPh sb="2" eb="7">
      <t>ジュンシサンゴウｋエ</t>
    </rPh>
    <phoneticPr fontId="3"/>
  </si>
  <si>
    <t>販管費合計</t>
    <rPh sb="0" eb="5">
      <t>ハンカンヒゴウク</t>
    </rPh>
    <phoneticPr fontId="3"/>
  </si>
  <si>
    <t>補助コード</t>
    <rPh sb="0" eb="2">
      <t>ホｊオ</t>
    </rPh>
    <phoneticPr fontId="3"/>
  </si>
  <si>
    <t>補助科目</t>
    <rPh sb="0" eb="4">
      <t>ホｊオ</t>
    </rPh>
    <phoneticPr fontId="3"/>
  </si>
  <si>
    <t>普通預金</t>
    <rPh sb="0" eb="4">
      <t>フツウ</t>
    </rPh>
    <phoneticPr fontId="3"/>
  </si>
  <si>
    <t>特別損失</t>
    <rPh sb="0" eb="1">
      <t>トクベｔウ</t>
    </rPh>
    <phoneticPr fontId="3"/>
  </si>
  <si>
    <t>営業外費用</t>
    <rPh sb="0" eb="5">
      <t>エイギョウガイヘ</t>
    </rPh>
    <phoneticPr fontId="3"/>
  </si>
  <si>
    <t>ABC株式会社</t>
    <rPh sb="3" eb="7">
      <t>カブシｋイ</t>
    </rPh>
    <phoneticPr fontId="3"/>
  </si>
  <si>
    <t>○○30年12月</t>
    <phoneticPr fontId="3"/>
  </si>
  <si>
    <t>○○29年12月</t>
    <phoneticPr fontId="3"/>
  </si>
  <si>
    <t>増減額</t>
    <rPh sb="0" eb="3">
      <t>ゾウゲｎン</t>
    </rPh>
    <phoneticPr fontId="3"/>
  </si>
  <si>
    <t>③＝②ー①</t>
    <phoneticPr fontId="3"/>
  </si>
  <si>
    <t>合計</t>
    <rPh sb="0" eb="2">
      <t>ゴウケイ</t>
    </rPh>
    <phoneticPr fontId="3"/>
  </si>
  <si>
    <t>増減率</t>
    <rPh sb="0" eb="3">
      <t>ゾウゲンｒイ</t>
    </rPh>
    <phoneticPr fontId="3"/>
  </si>
  <si>
    <t>③/①</t>
    <phoneticPr fontId="3"/>
  </si>
  <si>
    <t>①前期</t>
    <rPh sb="1" eb="3">
      <t>ゼンｋイ</t>
    </rPh>
    <phoneticPr fontId="3"/>
  </si>
  <si>
    <t>②当期</t>
    <rPh sb="1" eb="3">
      <t xml:space="preserve">トウキ </t>
    </rPh>
    <phoneticPr fontId="3"/>
  </si>
  <si>
    <t>○○30年6月</t>
    <phoneticPr fontId="3"/>
  </si>
  <si>
    <t>チェックマークの意味</t>
    <phoneticPr fontId="3"/>
  </si>
  <si>
    <t>＜</t>
    <phoneticPr fontId="3"/>
  </si>
  <si>
    <t>合計チェック</t>
    <rPh sb="0" eb="2">
      <t>ゴウケイ</t>
    </rPh>
    <phoneticPr fontId="3"/>
  </si>
  <si>
    <t>チェックマークの意味</t>
    <rPh sb="8" eb="10">
      <t>イｍイ</t>
    </rPh>
    <phoneticPr fontId="3"/>
  </si>
  <si>
    <t>合計チェック</t>
    <rPh sb="0" eb="1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</si>
</sst>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right" vertical="center" textRotation="180"/>
    </xf>
    <xf numFmtId="38" fontId="2" fillId="0" borderId="0" xfId="1" applyFont="1" applyAlignment="1">
      <alignment horizontal="right" vertical="center" textRotation="180"/>
    </xf>
    <xf numFmtId="38" fontId="0" fillId="0" borderId="0" xfId="0" applyNumberFormat="1">
      <alignment vertical="center"/>
    </xf>
    <xf numFmtId="9" fontId="0" fillId="0" borderId="0" xfId="2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9" fontId="0" fillId="0" borderId="1" xfId="2" applyFont="1" applyBorder="1">
      <alignment vertical="center"/>
    </xf>
    <xf numFmtId="0" fontId="2" fillId="0" borderId="0" xfId="0" applyFont="1" applyAlignment="1">
      <alignment horizontal="right" vertical="center" textRotation="180"/>
    </xf>
    <xf numFmtId="38" fontId="2" fillId="0" borderId="0" xfId="0" applyNumberFormat="1" applyFont="1">
      <alignment vertical="center"/>
    </xf>
    <xf numFmtId="38" fontId="2" fillId="0" borderId="1" xfId="0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277F-B8EE-2346-986F-94417EFBAD9C}">
  <dimension ref="A2:I71"/>
  <sheetViews>
    <sheetView tabSelected="1" workbookViewId="0"/>
  </sheetViews>
  <sheetFormatPr baseColWidth="10" defaultRowHeight="20"/>
  <cols>
    <col min="2" max="2" width="19.5703125" bestFit="1" customWidth="1"/>
    <col min="3" max="4" width="19.5703125" customWidth="1"/>
    <col min="5" max="8" width="10.7109375" style="1"/>
  </cols>
  <sheetData>
    <row r="2" spans="1:9">
      <c r="A2" t="s">
        <v>0</v>
      </c>
      <c r="B2" t="s">
        <v>1</v>
      </c>
      <c r="C2" t="s">
        <v>52</v>
      </c>
      <c r="D2" t="s">
        <v>53</v>
      </c>
      <c r="E2" s="1" t="s">
        <v>2</v>
      </c>
      <c r="F2" s="1" t="s">
        <v>3</v>
      </c>
      <c r="G2" s="1" t="s">
        <v>4</v>
      </c>
      <c r="H2" s="1" t="s">
        <v>5</v>
      </c>
    </row>
    <row r="3" spans="1:9">
      <c r="A3">
        <v>100</v>
      </c>
      <c r="B3" t="s">
        <v>8</v>
      </c>
      <c r="E3" s="1">
        <v>100</v>
      </c>
      <c r="F3" s="1">
        <v>300</v>
      </c>
      <c r="G3" s="1">
        <v>300</v>
      </c>
      <c r="H3" s="1">
        <f>E3+F3-G3</f>
        <v>100</v>
      </c>
    </row>
    <row r="4" spans="1:9">
      <c r="A4">
        <v>101</v>
      </c>
      <c r="B4" t="s">
        <v>54</v>
      </c>
      <c r="C4">
        <v>1000</v>
      </c>
      <c r="D4" t="s">
        <v>9</v>
      </c>
      <c r="E4" s="1">
        <v>100000</v>
      </c>
      <c r="F4" s="1">
        <v>750000</v>
      </c>
      <c r="G4" s="1">
        <v>400000</v>
      </c>
      <c r="H4" s="1">
        <f t="shared" ref="H4:H12" si="0">E4+F4-G4</f>
        <v>450000</v>
      </c>
    </row>
    <row r="5" spans="1:9">
      <c r="A5">
        <v>101</v>
      </c>
      <c r="B5" t="s">
        <v>54</v>
      </c>
      <c r="C5">
        <v>1100</v>
      </c>
      <c r="D5" t="s">
        <v>10</v>
      </c>
      <c r="E5" s="1">
        <v>150000</v>
      </c>
      <c r="F5" s="1">
        <v>367000</v>
      </c>
      <c r="G5" s="1">
        <v>250000</v>
      </c>
      <c r="H5" s="1">
        <f t="shared" si="0"/>
        <v>267000</v>
      </c>
    </row>
    <row r="6" spans="1:9">
      <c r="A6">
        <v>110</v>
      </c>
      <c r="B6" t="s">
        <v>6</v>
      </c>
      <c r="E6" s="1">
        <v>250000</v>
      </c>
      <c r="F6" s="1">
        <v>1500000</v>
      </c>
      <c r="G6" s="1">
        <v>1000000</v>
      </c>
      <c r="H6" s="1">
        <f t="shared" si="0"/>
        <v>750000</v>
      </c>
    </row>
    <row r="7" spans="1:9">
      <c r="A7">
        <v>120</v>
      </c>
      <c r="B7" t="s">
        <v>7</v>
      </c>
      <c r="E7" s="1">
        <v>200000</v>
      </c>
      <c r="F7" s="1">
        <v>800000</v>
      </c>
      <c r="G7" s="1">
        <v>600000</v>
      </c>
      <c r="H7" s="1">
        <f t="shared" si="0"/>
        <v>400000</v>
      </c>
    </row>
    <row r="8" spans="1:9">
      <c r="A8">
        <v>190</v>
      </c>
      <c r="B8" t="s">
        <v>41</v>
      </c>
      <c r="E8" s="1">
        <f>SUM(E3:E7)</f>
        <v>700100</v>
      </c>
      <c r="F8" s="1">
        <f t="shared" ref="F8:H8" si="1">SUM(F3:F7)</f>
        <v>3417300</v>
      </c>
      <c r="G8" s="1">
        <f t="shared" si="1"/>
        <v>2250300</v>
      </c>
      <c r="H8" s="1">
        <f t="shared" si="1"/>
        <v>1867100</v>
      </c>
    </row>
    <row r="9" spans="1:9">
      <c r="E9" s="2" t="str">
        <f>IF(SUM(E3:E7)=E8,"&lt;","NG")</f>
        <v>&lt;</v>
      </c>
      <c r="F9" s="2" t="str">
        <f t="shared" ref="F9:G9" si="2">IF(SUM(F3:F7)=F8,"&lt;","NG")</f>
        <v>&lt;</v>
      </c>
      <c r="G9" s="2" t="str">
        <f t="shared" si="2"/>
        <v>&lt;</v>
      </c>
      <c r="H9" s="2" t="str">
        <f>IF(SUM(H3:H7)=H8,"&lt;","NG")</f>
        <v>&lt;</v>
      </c>
    </row>
    <row r="10" spans="1:9">
      <c r="A10">
        <v>200</v>
      </c>
      <c r="B10" t="s">
        <v>11</v>
      </c>
      <c r="E10" s="1">
        <v>1000000</v>
      </c>
      <c r="F10" s="1">
        <v>200000</v>
      </c>
      <c r="G10" s="1">
        <v>100000</v>
      </c>
      <c r="H10" s="1">
        <f t="shared" si="0"/>
        <v>1100000</v>
      </c>
    </row>
    <row r="11" spans="1:9">
      <c r="A11">
        <v>210</v>
      </c>
      <c r="B11" t="s">
        <v>12</v>
      </c>
      <c r="E11" s="1">
        <v>800000</v>
      </c>
      <c r="F11" s="1">
        <v>300000</v>
      </c>
      <c r="G11" s="1">
        <v>250000</v>
      </c>
      <c r="H11" s="1">
        <f t="shared" si="0"/>
        <v>850000</v>
      </c>
    </row>
    <row r="12" spans="1:9">
      <c r="A12">
        <v>220</v>
      </c>
      <c r="B12" t="s">
        <v>13</v>
      </c>
      <c r="E12" s="1">
        <v>3000000</v>
      </c>
      <c r="G12" s="1">
        <v>500000</v>
      </c>
      <c r="H12" s="1">
        <f t="shared" si="0"/>
        <v>2500000</v>
      </c>
    </row>
    <row r="13" spans="1:9">
      <c r="A13">
        <v>280</v>
      </c>
      <c r="B13" t="s">
        <v>42</v>
      </c>
      <c r="E13" s="1">
        <f>SUM(E10:E12)</f>
        <v>4800000</v>
      </c>
      <c r="F13" s="1">
        <f t="shared" ref="F13:H13" si="3">SUM(F10:F12)</f>
        <v>500000</v>
      </c>
      <c r="G13" s="1">
        <f t="shared" si="3"/>
        <v>850000</v>
      </c>
      <c r="H13" s="1">
        <f t="shared" si="3"/>
        <v>4450000</v>
      </c>
    </row>
    <row r="14" spans="1:9">
      <c r="E14" s="2" t="str">
        <f>IF(SUM(E10:E12)=E13,"&lt;","NG")</f>
        <v>&lt;</v>
      </c>
      <c r="F14" s="2" t="str">
        <f t="shared" ref="F14:H14" si="4">IF(SUM(F10:F12)=F13,"&lt;","NG")</f>
        <v>&lt;</v>
      </c>
      <c r="G14" s="2" t="str">
        <f t="shared" si="4"/>
        <v>&lt;</v>
      </c>
      <c r="H14" s="2" t="str">
        <f t="shared" si="4"/>
        <v>&lt;</v>
      </c>
    </row>
    <row r="15" spans="1:9">
      <c r="A15">
        <v>290</v>
      </c>
      <c r="B15" t="s">
        <v>45</v>
      </c>
      <c r="E15" s="1">
        <f>SUM(E8,E13)</f>
        <v>5500100</v>
      </c>
      <c r="F15" s="1">
        <f t="shared" ref="F15:H15" si="5">SUM(F8,F13)</f>
        <v>3917300</v>
      </c>
      <c r="G15" s="1">
        <f t="shared" si="5"/>
        <v>3100300</v>
      </c>
      <c r="H15" s="1">
        <f t="shared" si="5"/>
        <v>6317100</v>
      </c>
      <c r="I15" s="4"/>
    </row>
    <row r="16" spans="1:9">
      <c r="E16" s="2" t="str">
        <f>IF(E8+E13=E15,"&lt;","NG")</f>
        <v>&lt;</v>
      </c>
      <c r="F16" s="2" t="str">
        <f t="shared" ref="F16:H16" si="6">IF(F8+F13=F15,"&lt;","NG")</f>
        <v>&lt;</v>
      </c>
      <c r="G16" s="2" t="str">
        <f t="shared" si="6"/>
        <v>&lt;</v>
      </c>
      <c r="H16" s="2" t="str">
        <f t="shared" si="6"/>
        <v>&lt;</v>
      </c>
    </row>
    <row r="17" spans="1:8">
      <c r="A17">
        <v>300</v>
      </c>
      <c r="B17" t="s">
        <v>14</v>
      </c>
      <c r="E17" s="1">
        <v>300000</v>
      </c>
      <c r="F17" s="1">
        <v>500000</v>
      </c>
      <c r="G17" s="1">
        <v>700000</v>
      </c>
      <c r="H17" s="1">
        <f>E17-F17+G17</f>
        <v>500000</v>
      </c>
    </row>
    <row r="18" spans="1:8">
      <c r="A18">
        <v>310</v>
      </c>
      <c r="B18" t="s">
        <v>15</v>
      </c>
      <c r="E18" s="1">
        <v>100000</v>
      </c>
      <c r="F18" s="1">
        <v>350000</v>
      </c>
      <c r="G18" s="1">
        <v>400000</v>
      </c>
      <c r="H18" s="1">
        <f t="shared" ref="H18:H21" si="7">E18-F18+G18</f>
        <v>150000</v>
      </c>
    </row>
    <row r="19" spans="1:8">
      <c r="A19">
        <v>320</v>
      </c>
      <c r="B19" t="s">
        <v>16</v>
      </c>
      <c r="E19" s="1">
        <v>250000</v>
      </c>
      <c r="F19" s="1">
        <v>250000</v>
      </c>
      <c r="G19" s="1">
        <v>260000</v>
      </c>
      <c r="H19" s="1">
        <f t="shared" si="7"/>
        <v>260000</v>
      </c>
    </row>
    <row r="20" spans="1:8">
      <c r="A20">
        <v>330</v>
      </c>
      <c r="B20" t="s">
        <v>43</v>
      </c>
      <c r="E20" s="1">
        <v>150000</v>
      </c>
      <c r="F20" s="1">
        <v>1000000</v>
      </c>
      <c r="G20" s="1">
        <v>1200000</v>
      </c>
      <c r="H20" s="1">
        <f t="shared" si="7"/>
        <v>350000</v>
      </c>
    </row>
    <row r="21" spans="1:8">
      <c r="A21">
        <v>340</v>
      </c>
      <c r="B21" t="s">
        <v>44</v>
      </c>
      <c r="E21" s="1">
        <v>100100</v>
      </c>
      <c r="F21" s="1">
        <v>100100</v>
      </c>
      <c r="G21" s="1">
        <v>205100</v>
      </c>
      <c r="H21" s="1">
        <f t="shared" si="7"/>
        <v>205100</v>
      </c>
    </row>
    <row r="22" spans="1:8">
      <c r="A22">
        <v>350</v>
      </c>
      <c r="B22" t="s">
        <v>46</v>
      </c>
      <c r="E22" s="1">
        <f>SUM(E17:E21)</f>
        <v>900100</v>
      </c>
      <c r="F22" s="1">
        <f t="shared" ref="F22:H22" si="8">SUM(F17:F21)</f>
        <v>2200100</v>
      </c>
      <c r="G22" s="1">
        <f t="shared" si="8"/>
        <v>2765100</v>
      </c>
      <c r="H22" s="1">
        <f t="shared" si="8"/>
        <v>1465100</v>
      </c>
    </row>
    <row r="23" spans="1:8">
      <c r="E23" s="3" t="str">
        <f>IF(SUM(E17:E21)=E22,"&lt;","NG")</f>
        <v>&lt;</v>
      </c>
      <c r="F23" s="3" t="str">
        <f t="shared" ref="F23:H23" si="9">IF(SUM(F17:F21)=F22,"&lt;","NG")</f>
        <v>&lt;</v>
      </c>
      <c r="G23" s="3" t="str">
        <f t="shared" si="9"/>
        <v>&lt;</v>
      </c>
      <c r="H23" s="3" t="str">
        <f t="shared" si="9"/>
        <v>&lt;</v>
      </c>
    </row>
    <row r="24" spans="1:8">
      <c r="A24">
        <v>360</v>
      </c>
      <c r="B24" t="s">
        <v>17</v>
      </c>
      <c r="E24" s="1">
        <v>800000</v>
      </c>
      <c r="G24" s="1">
        <v>200000</v>
      </c>
      <c r="H24" s="1">
        <f t="shared" ref="H24" si="10">E24-F24+G24</f>
        <v>1000000</v>
      </c>
    </row>
    <row r="25" spans="1:8">
      <c r="A25">
        <v>370</v>
      </c>
      <c r="B25" t="s">
        <v>47</v>
      </c>
      <c r="E25" s="1">
        <f>SUM(E24)</f>
        <v>800000</v>
      </c>
      <c r="F25" s="1">
        <f t="shared" ref="F25:H25" si="11">SUM(F24)</f>
        <v>0</v>
      </c>
      <c r="G25" s="1">
        <f t="shared" si="11"/>
        <v>200000</v>
      </c>
      <c r="H25" s="1">
        <f t="shared" si="11"/>
        <v>1000000</v>
      </c>
    </row>
    <row r="26" spans="1:8">
      <c r="E26" s="3" t="str">
        <f>IF(E24=E25,"&lt;","NG")</f>
        <v>&lt;</v>
      </c>
      <c r="F26" s="3" t="str">
        <f t="shared" ref="F26:H26" si="12">IF(F24=F25,"&lt;","NG")</f>
        <v>&lt;</v>
      </c>
      <c r="G26" s="3" t="str">
        <f t="shared" si="12"/>
        <v>&lt;</v>
      </c>
      <c r="H26" s="3" t="str">
        <f t="shared" si="12"/>
        <v>&lt;</v>
      </c>
    </row>
    <row r="27" spans="1:8">
      <c r="A27">
        <v>390</v>
      </c>
      <c r="B27" t="s">
        <v>48</v>
      </c>
      <c r="E27" s="1">
        <f>E25+E22</f>
        <v>1700100</v>
      </c>
      <c r="F27" s="1">
        <f t="shared" ref="F27:H27" si="13">F25+F22</f>
        <v>2200100</v>
      </c>
      <c r="G27" s="1">
        <f t="shared" si="13"/>
        <v>2965100</v>
      </c>
      <c r="H27" s="1">
        <f t="shared" si="13"/>
        <v>2465100</v>
      </c>
    </row>
    <row r="28" spans="1:8">
      <c r="E28" s="3" t="str">
        <f>IF(SUM(E22,E25)=E27,"&lt;","NG")</f>
        <v>&lt;</v>
      </c>
      <c r="F28" s="3" t="str">
        <f t="shared" ref="F28:H28" si="14">IF(SUM(F22,F25)=F27,"&lt;","NG")</f>
        <v>&lt;</v>
      </c>
      <c r="G28" s="3" t="str">
        <f t="shared" si="14"/>
        <v>&lt;</v>
      </c>
      <c r="H28" s="3" t="str">
        <f t="shared" si="14"/>
        <v>&lt;</v>
      </c>
    </row>
    <row r="29" spans="1:8">
      <c r="A29">
        <v>400</v>
      </c>
      <c r="B29" t="s">
        <v>18</v>
      </c>
      <c r="E29" s="1">
        <v>1500000</v>
      </c>
      <c r="H29" s="1">
        <f t="shared" ref="H29:H31" si="15">E29-F29+G29</f>
        <v>1500000</v>
      </c>
    </row>
    <row r="30" spans="1:8">
      <c r="A30">
        <v>410</v>
      </c>
      <c r="B30" t="s">
        <v>19</v>
      </c>
      <c r="E30" s="1">
        <v>500000</v>
      </c>
      <c r="H30" s="1">
        <f t="shared" si="15"/>
        <v>500000</v>
      </c>
    </row>
    <row r="31" spans="1:8">
      <c r="A31">
        <v>420</v>
      </c>
      <c r="B31" t="s">
        <v>20</v>
      </c>
      <c r="E31" s="1">
        <v>1800000</v>
      </c>
      <c r="G31" s="1">
        <f>H67</f>
        <v>52000</v>
      </c>
      <c r="H31" s="1">
        <f t="shared" si="15"/>
        <v>1852000</v>
      </c>
    </row>
    <row r="32" spans="1:8">
      <c r="A32">
        <v>430</v>
      </c>
      <c r="B32" t="s">
        <v>49</v>
      </c>
      <c r="E32" s="1">
        <f>SUM(E29:E31)</f>
        <v>3800000</v>
      </c>
      <c r="F32" s="1">
        <f t="shared" ref="F32:H32" si="16">SUM(F29:F31)</f>
        <v>0</v>
      </c>
      <c r="G32" s="1">
        <f t="shared" si="16"/>
        <v>52000</v>
      </c>
      <c r="H32" s="1">
        <f t="shared" si="16"/>
        <v>3852000</v>
      </c>
    </row>
    <row r="33" spans="1:8">
      <c r="E33" s="3" t="str">
        <f>IF(SUM(E29:E31)=E32,"&lt;","NG")</f>
        <v>&lt;</v>
      </c>
      <c r="F33" s="3" t="str">
        <f t="shared" ref="F33:H33" si="17">IF(SUM(F29:F31)=F32,"&lt;","NG")</f>
        <v>&lt;</v>
      </c>
      <c r="G33" s="3" t="str">
        <f t="shared" si="17"/>
        <v>&lt;</v>
      </c>
      <c r="H33" s="3" t="str">
        <f t="shared" si="17"/>
        <v>&lt;</v>
      </c>
    </row>
    <row r="34" spans="1:8">
      <c r="A34">
        <v>490</v>
      </c>
      <c r="B34" t="s">
        <v>50</v>
      </c>
      <c r="E34" s="1">
        <f>E27+E32</f>
        <v>5500100</v>
      </c>
      <c r="F34" s="1">
        <f t="shared" ref="F34:H34" si="18">F27+F32</f>
        <v>2200100</v>
      </c>
      <c r="G34" s="1">
        <f t="shared" si="18"/>
        <v>3017100</v>
      </c>
      <c r="H34" s="1">
        <f t="shared" si="18"/>
        <v>6317100</v>
      </c>
    </row>
    <row r="35" spans="1:8">
      <c r="E35" s="3" t="str">
        <f>IF(SUM(E27,E32)=E34,"&lt;","NG")</f>
        <v>&lt;</v>
      </c>
      <c r="F35" s="3" t="str">
        <f t="shared" ref="F35:H35" si="19">IF(SUM(F27,F32)=F34,"&lt;","NG")</f>
        <v>&lt;</v>
      </c>
      <c r="G35" s="3" t="str">
        <f t="shared" si="19"/>
        <v>&lt;</v>
      </c>
      <c r="H35" s="3" t="str">
        <f t="shared" si="19"/>
        <v>&lt;</v>
      </c>
    </row>
    <row r="36" spans="1:8">
      <c r="A36">
        <v>500</v>
      </c>
      <c r="B36" t="s">
        <v>21</v>
      </c>
      <c r="G36" s="1">
        <v>1500000</v>
      </c>
      <c r="H36" s="1">
        <f t="shared" ref="H36" si="20">E36-F36+G36</f>
        <v>1500000</v>
      </c>
    </row>
    <row r="37" spans="1:8">
      <c r="A37">
        <v>510</v>
      </c>
      <c r="B37" t="s">
        <v>22</v>
      </c>
      <c r="F37" s="1">
        <v>1000000</v>
      </c>
      <c r="H37" s="1">
        <f>F37-G37</f>
        <v>1000000</v>
      </c>
    </row>
    <row r="38" spans="1:8">
      <c r="A38">
        <v>520</v>
      </c>
      <c r="B38" t="s">
        <v>23</v>
      </c>
      <c r="H38" s="1">
        <f>H36-H37</f>
        <v>500000</v>
      </c>
    </row>
    <row r="39" spans="1:8">
      <c r="H39" s="3" t="str">
        <f>IF(H36-H37=H38,"&lt;","NG")</f>
        <v>&lt;</v>
      </c>
    </row>
    <row r="40" spans="1:8">
      <c r="A40">
        <v>600</v>
      </c>
      <c r="B40" t="s">
        <v>24</v>
      </c>
      <c r="F40" s="1">
        <v>150000</v>
      </c>
      <c r="H40" s="1">
        <f>F40-G40</f>
        <v>150000</v>
      </c>
    </row>
    <row r="41" spans="1:8">
      <c r="A41">
        <v>610</v>
      </c>
      <c r="B41" t="s">
        <v>25</v>
      </c>
      <c r="F41" s="1">
        <v>30000</v>
      </c>
      <c r="H41" s="1">
        <f t="shared" ref="H41:H43" si="21">F41-G41</f>
        <v>30000</v>
      </c>
    </row>
    <row r="42" spans="1:8">
      <c r="A42">
        <v>620</v>
      </c>
      <c r="B42" t="s">
        <v>26</v>
      </c>
      <c r="F42" s="1">
        <v>20000</v>
      </c>
      <c r="H42" s="1">
        <f t="shared" si="21"/>
        <v>20000</v>
      </c>
    </row>
    <row r="43" spans="1:8">
      <c r="A43">
        <v>630</v>
      </c>
      <c r="B43" t="s">
        <v>27</v>
      </c>
      <c r="F43" s="1">
        <v>260000</v>
      </c>
      <c r="H43" s="1">
        <f t="shared" si="21"/>
        <v>260000</v>
      </c>
    </row>
    <row r="44" spans="1:8">
      <c r="A44">
        <v>640</v>
      </c>
      <c r="B44" t="s">
        <v>51</v>
      </c>
      <c r="F44" s="1">
        <f>SUM(F40:F43)</f>
        <v>460000</v>
      </c>
      <c r="G44" s="1">
        <f t="shared" ref="G44:H44" si="22">SUM(G40:G43)</f>
        <v>0</v>
      </c>
      <c r="H44" s="1">
        <f t="shared" si="22"/>
        <v>460000</v>
      </c>
    </row>
    <row r="45" spans="1:8">
      <c r="H45" s="3" t="str">
        <f>IF(SUM(H40:H43)=H44,"&lt;","NG")</f>
        <v>&lt;</v>
      </c>
    </row>
    <row r="46" spans="1:8">
      <c r="A46">
        <v>650</v>
      </c>
      <c r="B46" t="s">
        <v>28</v>
      </c>
      <c r="H46" s="1">
        <f>H38-H44</f>
        <v>40000</v>
      </c>
    </row>
    <row r="47" spans="1:8">
      <c r="H47" s="3" t="str">
        <f>IF((H38-H44)=H46,"&lt;","NG")</f>
        <v>&lt;</v>
      </c>
    </row>
    <row r="48" spans="1:8">
      <c r="A48">
        <v>700</v>
      </c>
      <c r="B48" t="s">
        <v>29</v>
      </c>
      <c r="G48" s="1">
        <v>10000</v>
      </c>
      <c r="H48" s="1">
        <f>G48-F48</f>
        <v>10000</v>
      </c>
    </row>
    <row r="49" spans="1:8">
      <c r="A49">
        <v>710</v>
      </c>
      <c r="B49" t="s">
        <v>30</v>
      </c>
      <c r="G49" s="1">
        <v>35000</v>
      </c>
      <c r="H49" s="1">
        <f t="shared" ref="H49:H50" si="23">G49-F49</f>
        <v>35000</v>
      </c>
    </row>
    <row r="50" spans="1:8">
      <c r="A50">
        <v>720</v>
      </c>
      <c r="B50" t="s">
        <v>31</v>
      </c>
      <c r="G50" s="1">
        <f>SUM(G48:G49)</f>
        <v>45000</v>
      </c>
      <c r="H50" s="1">
        <f t="shared" si="23"/>
        <v>45000</v>
      </c>
    </row>
    <row r="51" spans="1:8">
      <c r="H51" s="3" t="str">
        <f>IF(SUM(H48:H49)=H50,"&lt;","NG")</f>
        <v>&lt;</v>
      </c>
    </row>
    <row r="52" spans="1:8">
      <c r="A52">
        <v>750</v>
      </c>
      <c r="B52" t="s">
        <v>32</v>
      </c>
      <c r="F52" s="1">
        <v>5000</v>
      </c>
      <c r="H52" s="1">
        <f>F52-G52</f>
        <v>5000</v>
      </c>
    </row>
    <row r="53" spans="1:8">
      <c r="A53">
        <v>760</v>
      </c>
      <c r="B53" t="s">
        <v>33</v>
      </c>
      <c r="F53" s="1">
        <v>10000</v>
      </c>
      <c r="H53" s="1">
        <f>F53-G53</f>
        <v>10000</v>
      </c>
    </row>
    <row r="54" spans="1:8">
      <c r="A54">
        <v>770</v>
      </c>
      <c r="B54" t="s">
        <v>56</v>
      </c>
      <c r="F54" s="1">
        <f>SUM(F52:F53)</f>
        <v>15000</v>
      </c>
      <c r="G54" s="1">
        <f t="shared" ref="G54:H54" si="24">SUM(G52:G53)</f>
        <v>0</v>
      </c>
      <c r="H54" s="1">
        <f t="shared" si="24"/>
        <v>15000</v>
      </c>
    </row>
    <row r="55" spans="1:8">
      <c r="H55" s="3" t="str">
        <f>IF(SUM(H52:H53)=H54,"&lt;","NG")</f>
        <v>&lt;</v>
      </c>
    </row>
    <row r="56" spans="1:8">
      <c r="A56">
        <v>800</v>
      </c>
      <c r="B56" t="s">
        <v>34</v>
      </c>
      <c r="H56" s="1">
        <f>H46+H50-H54</f>
        <v>70000</v>
      </c>
    </row>
    <row r="57" spans="1:8">
      <c r="H57" s="3" t="str">
        <f>IF((H46+H50-H54)=H56,"&lt;","NG")</f>
        <v>&lt;</v>
      </c>
    </row>
    <row r="58" spans="1:8">
      <c r="A58">
        <v>900</v>
      </c>
      <c r="B58" t="s">
        <v>35</v>
      </c>
      <c r="G58" s="1">
        <v>10000</v>
      </c>
      <c r="H58" s="1">
        <f>G58-F58</f>
        <v>10000</v>
      </c>
    </row>
    <row r="59" spans="1:8">
      <c r="A59">
        <v>910</v>
      </c>
      <c r="B59" t="s">
        <v>36</v>
      </c>
      <c r="G59" s="1">
        <v>10000</v>
      </c>
      <c r="H59" s="1">
        <f>G59-F59</f>
        <v>10000</v>
      </c>
    </row>
    <row r="60" spans="1:8">
      <c r="H60" s="3" t="str">
        <f>IF(H58=H59,"&lt;","NG")</f>
        <v>&lt;</v>
      </c>
    </row>
    <row r="61" spans="1:8">
      <c r="A61">
        <v>920</v>
      </c>
      <c r="B61" t="s">
        <v>37</v>
      </c>
      <c r="F61" s="1">
        <v>3000</v>
      </c>
      <c r="H61" s="1">
        <f>F61-G61</f>
        <v>3000</v>
      </c>
    </row>
    <row r="62" spans="1:8">
      <c r="A62">
        <v>930</v>
      </c>
      <c r="B62" t="s">
        <v>55</v>
      </c>
      <c r="F62" s="1">
        <f>F61</f>
        <v>3000</v>
      </c>
      <c r="G62" s="1">
        <f t="shared" ref="G62:H62" si="25">G61</f>
        <v>0</v>
      </c>
      <c r="H62" s="1">
        <f t="shared" si="25"/>
        <v>3000</v>
      </c>
    </row>
    <row r="63" spans="1:8">
      <c r="H63" s="3" t="str">
        <f>IF(H61=H62,"&lt;","NG")</f>
        <v>&lt;</v>
      </c>
    </row>
    <row r="64" spans="1:8">
      <c r="A64">
        <v>940</v>
      </c>
      <c r="B64" t="s">
        <v>38</v>
      </c>
      <c r="H64" s="1">
        <f>H56+H59-H62</f>
        <v>77000</v>
      </c>
    </row>
    <row r="65" spans="1:8">
      <c r="H65" s="3" t="str">
        <f>IF((H56+H59-H62)=H64,"&lt;","NG")</f>
        <v>&lt;</v>
      </c>
    </row>
    <row r="66" spans="1:8">
      <c r="A66">
        <v>950</v>
      </c>
      <c r="B66" t="s">
        <v>39</v>
      </c>
      <c r="F66" s="1">
        <v>25000</v>
      </c>
      <c r="H66" s="1">
        <v>25000</v>
      </c>
    </row>
    <row r="67" spans="1:8">
      <c r="A67">
        <v>960</v>
      </c>
      <c r="B67" t="s">
        <v>40</v>
      </c>
      <c r="H67" s="1">
        <f>H64-H66</f>
        <v>52000</v>
      </c>
    </row>
    <row r="68" spans="1:8">
      <c r="H68" s="3" t="str">
        <f>IF((H64-H66)=H67,"&lt;","NG")</f>
        <v>&lt;</v>
      </c>
    </row>
    <row r="70" spans="1:8">
      <c r="B70" t="s">
        <v>68</v>
      </c>
    </row>
    <row r="71" spans="1:8">
      <c r="A71" s="10" t="s">
        <v>69</v>
      </c>
      <c r="B71" t="s">
        <v>70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A853-E843-314A-A41A-9C31256D90C7}">
  <dimension ref="A1:K12"/>
  <sheetViews>
    <sheetView workbookViewId="0"/>
  </sheetViews>
  <sheetFormatPr baseColWidth="10" defaultRowHeight="20"/>
  <cols>
    <col min="2" max="2" width="6.85546875" bestFit="1" customWidth="1"/>
    <col min="3" max="3" width="8.5703125" bestFit="1" customWidth="1"/>
    <col min="4" max="4" width="10.28515625" bestFit="1" customWidth="1"/>
    <col min="5" max="5" width="19.5703125" bestFit="1" customWidth="1"/>
    <col min="6" max="6" width="12.28515625" bestFit="1" customWidth="1"/>
    <col min="7" max="7" width="12.28515625" customWidth="1"/>
    <col min="8" max="8" width="12.28515625" bestFit="1" customWidth="1"/>
    <col min="10" max="10" width="3" bestFit="1" customWidth="1"/>
  </cols>
  <sheetData>
    <row r="1" spans="1:11">
      <c r="A1" t="s">
        <v>57</v>
      </c>
    </row>
    <row r="2" spans="1:11">
      <c r="A2" t="s">
        <v>58</v>
      </c>
    </row>
    <row r="4" spans="1:11">
      <c r="B4" s="6"/>
      <c r="C4" s="6"/>
      <c r="D4" s="6"/>
      <c r="E4" s="6"/>
      <c r="F4" s="6" t="s">
        <v>65</v>
      </c>
      <c r="G4" s="6"/>
      <c r="H4" s="6" t="s">
        <v>66</v>
      </c>
      <c r="I4" s="6" t="s">
        <v>61</v>
      </c>
      <c r="J4" s="6"/>
      <c r="K4" s="6" t="s">
        <v>64</v>
      </c>
    </row>
    <row r="5" spans="1:11">
      <c r="B5" s="6" t="s">
        <v>0</v>
      </c>
      <c r="C5" s="6" t="s">
        <v>1</v>
      </c>
      <c r="D5" s="6" t="s">
        <v>52</v>
      </c>
      <c r="E5" s="6" t="s">
        <v>53</v>
      </c>
      <c r="F5" s="6" t="s">
        <v>59</v>
      </c>
      <c r="G5" s="6" t="s">
        <v>67</v>
      </c>
      <c r="H5" s="6" t="s">
        <v>58</v>
      </c>
      <c r="I5" s="6" t="s">
        <v>60</v>
      </c>
      <c r="J5" s="6"/>
      <c r="K5" s="6" t="s">
        <v>63</v>
      </c>
    </row>
    <row r="6" spans="1:11">
      <c r="B6">
        <v>100</v>
      </c>
      <c r="C6" t="s">
        <v>8</v>
      </c>
      <c r="F6" s="1">
        <f>VLOOKUP(B6,試算表!$A:$H,5,0)</f>
        <v>100</v>
      </c>
      <c r="G6" s="1"/>
      <c r="H6" s="1">
        <f>VLOOKUP(B6,試算表!$A:$H,8,0)</f>
        <v>100</v>
      </c>
      <c r="I6" s="4">
        <f>H6-F6</f>
        <v>0</v>
      </c>
      <c r="J6" s="11" t="str">
        <f>IF((H6-F6)=I6,"&lt;","NG")</f>
        <v>&lt;</v>
      </c>
      <c r="K6" s="5">
        <f>I6/F6</f>
        <v>0</v>
      </c>
    </row>
    <row r="7" spans="1:11">
      <c r="B7">
        <v>101</v>
      </c>
      <c r="C7" t="s">
        <v>54</v>
      </c>
      <c r="D7">
        <v>1000</v>
      </c>
      <c r="E7" t="s">
        <v>9</v>
      </c>
      <c r="F7" s="1">
        <f>SUMIFS(試算表!$E:$E,試算表!$A:$A,現預金増減分析!B7,試算表!$C:$C,現預金増減分析!D7)</f>
        <v>100000</v>
      </c>
      <c r="G7" s="1"/>
      <c r="H7" s="1">
        <f>SUMIFS(試算表!$H:$H,試算表!$A:$A,現預金増減分析!B7,試算表!$C:$C,現預金増減分析!D7)</f>
        <v>450000</v>
      </c>
      <c r="I7" s="4">
        <f t="shared" ref="I7:I8" si="0">H7-F7</f>
        <v>350000</v>
      </c>
      <c r="J7" s="11" t="str">
        <f t="shared" ref="J7:J9" si="1">IF((H7-F7)=I7,"&lt;","NG")</f>
        <v>&lt;</v>
      </c>
      <c r="K7" s="5">
        <f t="shared" ref="K7:K9" si="2">I7/F7</f>
        <v>3.5</v>
      </c>
    </row>
    <row r="8" spans="1:11">
      <c r="B8">
        <v>101</v>
      </c>
      <c r="C8" t="s">
        <v>54</v>
      </c>
      <c r="D8">
        <v>1100</v>
      </c>
      <c r="E8" t="s">
        <v>10</v>
      </c>
      <c r="F8" s="1">
        <f>SUMIFS(試算表!$E:$E,試算表!$A:$A,現預金増減分析!B8,試算表!$C:$C,現預金増減分析!D8)</f>
        <v>150000</v>
      </c>
      <c r="G8" s="1"/>
      <c r="H8" s="1">
        <f>SUMIFS(試算表!$H:$H,試算表!$A:$A,現預金増減分析!B8,試算表!$C:$C,現預金増減分析!D8)</f>
        <v>267000</v>
      </c>
      <c r="I8" s="4">
        <f t="shared" si="0"/>
        <v>117000</v>
      </c>
      <c r="J8" s="11" t="str">
        <f t="shared" si="1"/>
        <v>&lt;</v>
      </c>
      <c r="K8" s="5">
        <f t="shared" si="2"/>
        <v>0.78</v>
      </c>
    </row>
    <row r="9" spans="1:11" ht="21" thickBot="1">
      <c r="E9" s="7" t="s">
        <v>62</v>
      </c>
      <c r="F9" s="8">
        <f>SUM(F6:F8)</f>
        <v>250100</v>
      </c>
      <c r="G9" s="8"/>
      <c r="H9" s="8">
        <f t="shared" ref="H9:I9" si="3">SUM(H6:H8)</f>
        <v>717100</v>
      </c>
      <c r="I9" s="8">
        <f t="shared" si="3"/>
        <v>467000</v>
      </c>
      <c r="J9" s="12" t="str">
        <f t="shared" si="1"/>
        <v>&lt;</v>
      </c>
      <c r="K9" s="9">
        <f t="shared" si="2"/>
        <v>1.8672530987604958</v>
      </c>
    </row>
    <row r="10" spans="1:11" ht="21" thickTop="1">
      <c r="F10" s="10" t="str">
        <f>IF(SUM(F6:F8)=F9,"&lt;","NG")</f>
        <v>&lt;</v>
      </c>
      <c r="G10" s="10"/>
      <c r="H10" s="10" t="str">
        <f t="shared" ref="H10:I10" si="4">IF(SUM(H6:H8)=H9,"&lt;","NG")</f>
        <v>&lt;</v>
      </c>
      <c r="I10" s="10" t="str">
        <f t="shared" si="4"/>
        <v>&lt;</v>
      </c>
      <c r="J10" s="10"/>
    </row>
    <row r="11" spans="1:11">
      <c r="E11" t="s">
        <v>71</v>
      </c>
    </row>
    <row r="12" spans="1:11">
      <c r="D12" s="10" t="s">
        <v>69</v>
      </c>
      <c r="E12" t="s">
        <v>72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試算表</vt:lpstr>
      <vt:lpstr>現預金増減分析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 丈</dc:creator>
  <cp:lastModifiedBy>塚田 丈</cp:lastModifiedBy>
  <dcterms:created xsi:type="dcterms:W3CDTF">2021-07-19T02:04:46Z</dcterms:created>
  <dcterms:modified xsi:type="dcterms:W3CDTF">2021-07-19T14:34:17Z</dcterms:modified>
</cp:coreProperties>
</file>